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315" windowWidth="13155" windowHeight="8220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24" i="3"/>
  <c r="BD24"/>
  <c r="BC24"/>
  <c r="BB24"/>
  <c r="G24"/>
  <c r="BA24" s="1"/>
  <c r="BA25" s="1"/>
  <c r="E9" i="2" s="1"/>
  <c r="B9"/>
  <c r="A9"/>
  <c r="BE25" i="3"/>
  <c r="I9" i="2" s="1"/>
  <c r="BD25" i="3"/>
  <c r="H9" i="2" s="1"/>
  <c r="BC25" i="3"/>
  <c r="G9" i="2" s="1"/>
  <c r="BB25" i="3"/>
  <c r="F9" i="2" s="1"/>
  <c r="G25" i="3"/>
  <c r="C25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C22" s="1"/>
  <c r="G8" i="2" s="1"/>
  <c r="BB18" i="3"/>
  <c r="G18"/>
  <c r="BA18" s="1"/>
  <c r="BE17"/>
  <c r="BD17"/>
  <c r="BD22" s="1"/>
  <c r="H8" i="2" s="1"/>
  <c r="BC17" i="3"/>
  <c r="BB17"/>
  <c r="BB22" s="1"/>
  <c r="F8" i="2" s="1"/>
  <c r="G17" i="3"/>
  <c r="BA17" s="1"/>
  <c r="B8" i="2"/>
  <c r="A8"/>
  <c r="BE22" i="3"/>
  <c r="I8" i="2" s="1"/>
  <c r="C22" i="3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C15" s="1"/>
  <c r="G7" i="2" s="1"/>
  <c r="G10" s="1"/>
  <c r="C18" i="1" s="1"/>
  <c r="BB9" i="3"/>
  <c r="G9"/>
  <c r="BA9" s="1"/>
  <c r="BE8"/>
  <c r="BD8"/>
  <c r="BD15" s="1"/>
  <c r="H7" i="2" s="1"/>
  <c r="H10" s="1"/>
  <c r="C17" i="1" s="1"/>
  <c r="BC8" i="3"/>
  <c r="BB8"/>
  <c r="BB15" s="1"/>
  <c r="F7" i="2" s="1"/>
  <c r="F10" s="1"/>
  <c r="C16" i="1" s="1"/>
  <c r="G8" i="3"/>
  <c r="BA8" s="1"/>
  <c r="B7" i="2"/>
  <c r="A7"/>
  <c r="BE15" i="3"/>
  <c r="I7" i="2" s="1"/>
  <c r="I10" s="1"/>
  <c r="C21" i="1" s="1"/>
  <c r="C15" i="3"/>
  <c r="E4"/>
  <c r="C4"/>
  <c r="F3"/>
  <c r="C3"/>
  <c r="C2" i="2"/>
  <c r="C1"/>
  <c r="C33" i="1"/>
  <c r="F33" s="1"/>
  <c r="C31"/>
  <c r="G7"/>
  <c r="D2"/>
  <c r="C2"/>
  <c r="BA15" i="3" l="1"/>
  <c r="E7" i="2" s="1"/>
  <c r="BA22" i="3"/>
  <c r="E8" i="2" s="1"/>
  <c r="G15" i="3"/>
  <c r="G22"/>
  <c r="E10" i="2" l="1"/>
  <c r="G22" l="1"/>
  <c r="I22" s="1"/>
  <c r="G21"/>
  <c r="I21" s="1"/>
  <c r="G21" i="1" s="1"/>
  <c r="G20" i="2"/>
  <c r="I20" s="1"/>
  <c r="G20" i="1" s="1"/>
  <c r="G19" i="2"/>
  <c r="I19" s="1"/>
  <c r="G19" i="1" s="1"/>
  <c r="G18" i="2"/>
  <c r="I18" s="1"/>
  <c r="G18" i="1" s="1"/>
  <c r="G17" i="2"/>
  <c r="I17" s="1"/>
  <c r="G17" i="1" s="1"/>
  <c r="G16" i="2"/>
  <c r="I16" s="1"/>
  <c r="G16" i="1" s="1"/>
  <c r="G15" i="2"/>
  <c r="I15" s="1"/>
  <c r="C15" i="1"/>
  <c r="C19" s="1"/>
  <c r="C22" s="1"/>
  <c r="H23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<sst xmlns="http://schemas.openxmlformats.org/spreadsheetml/2006/main" count="164" uniqueCount="132">
  <si>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</si>
  <si>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</si>
  <si>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</si>
  <si>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</si>
  <si>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</si>
  <si>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</si>
  <si>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</si>
  <si>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</si>
  <si>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</si>
  <si>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</si>
  <si>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</si>
  <si>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</si>
  <si>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</si>
  <si>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</si>
  <si>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</si>
  <si>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</si>
  <si>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</si>
  <si>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</si>
  <si>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</si>
  <si>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</si>
  <si>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</si>
  <si>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</si>
  <si>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</si>
  <si>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</si>
  <si>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</si>
  <si>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</si>
  <si>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</si>
  <si>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</si>
  <si>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</si>
  <si>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</si>
  <si>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</si>
  <si>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</si>
  <si>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</si>
  <si>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</si>
  <si>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</si>
  <si>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</si>
  <si>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</si>
  <si>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</si>
  <si>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</si>
  <si>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</si>
  <si>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</si>
  <si>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</si>
  <si>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</si>
  <si>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</si>
  <si>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</si>
  <si>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</si>
  <si>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</si>
  <si>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</si>
  <si>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</si>
  <si>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</si>
  <si>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</si>
  <si>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</si>
  <si>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</si>
  <si>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</si>
  <si>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</si>
  <si>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</si>
  <si>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</si>
  <si>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</si>
  <si>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</si>
  <si>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</si>
  <si>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</si>
  <si>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</si>
  <si>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</si>
  <si>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</si>
  <si>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</si>
  <si>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</si>
  <si>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</si>
  <si>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</si>
  <si>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</si>
  <si>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</si>
  <si>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</si>
  <si>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</si>
  <si>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</si>
  <si>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</si>
  <si>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</si>
  <si>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</si>
  <si>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</si>
  <si>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</si>
  <si>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0061</t>
  </si>
  <si>
    <t>003</t>
  </si>
  <si>
    <t>1 k</t>
  </si>
  <si>
    <t xml:space="preserve"> Venkovní kanalizace</t>
  </si>
  <si>
    <t>110121010</t>
  </si>
  <si>
    <t>Výkopové práce,zapískování potrubí,zához,dusání, a odvoz zbylé zeminy</t>
  </si>
  <si>
    <t>m3</t>
  </si>
  <si>
    <t>139601102R00</t>
  </si>
  <si>
    <t xml:space="preserve">Ruční výkop jam, rýh a šachet v hornině tř. 3 </t>
  </si>
  <si>
    <t>151101201R00</t>
  </si>
  <si>
    <t xml:space="preserve">Pažení stěn výkopu - příložné - hloubky do 4 m </t>
  </si>
  <si>
    <t>m2</t>
  </si>
  <si>
    <t>151101211R00</t>
  </si>
  <si>
    <t xml:space="preserve">Odstranění pažení stěn - příložné - hl. do 4 m </t>
  </si>
  <si>
    <t>151111111U00</t>
  </si>
  <si>
    <t xml:space="preserve">Zřízení pažení přílož rýh hl -2m </t>
  </si>
  <si>
    <t>151111811U00</t>
  </si>
  <si>
    <t xml:space="preserve">Odstranění pažení přílož rýh hl -2m </t>
  </si>
  <si>
    <t>175301010</t>
  </si>
  <si>
    <t>Poplatek za skládku přebytečné zeminy,zúčtovat dle skutečnosti</t>
  </si>
  <si>
    <t>t</t>
  </si>
  <si>
    <t>8</t>
  </si>
  <si>
    <t>Trubní vedení</t>
  </si>
  <si>
    <t>871365221U00</t>
  </si>
  <si>
    <t xml:space="preserve">Potr.PVC-systém KG třídy SN8 DN250 </t>
  </si>
  <si>
    <t>m</t>
  </si>
  <si>
    <t>892581111R00</t>
  </si>
  <si>
    <t xml:space="preserve">Zkouška těsnosti kanalizace DN do 300, vodou </t>
  </si>
  <si>
    <t>892583111R00</t>
  </si>
  <si>
    <t xml:space="preserve">Zabezpečení konců kanal. potrubí DN do 300, vodou </t>
  </si>
  <si>
    <t>sada</t>
  </si>
  <si>
    <t>894214150</t>
  </si>
  <si>
    <t>Šachty z betonu kruhová. dno B 30, vč.poklopu a stupadel</t>
  </si>
  <si>
    <t>kus</t>
  </si>
  <si>
    <t>894441111</t>
  </si>
  <si>
    <t xml:space="preserve">Geodetické zaměření přípojky </t>
  </si>
  <si>
    <t>soubor</t>
  </si>
  <si>
    <t>99</t>
  </si>
  <si>
    <t>Staveništní přesun hmot</t>
  </si>
  <si>
    <t>998276101R00</t>
  </si>
  <si>
    <t xml:space="preserve">Přesun hmot, trubní vedení plastová, otevř. výkop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</si>
  <si>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</si>
  <si>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</si>
  <si>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</si>
  <si>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</si>
  <si>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</si>
  <si>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</si>
  <si>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</si>
  <si>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</si>
  <si>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03 stoka kanalizace</t>
  </si>
  <si>
    <t>Výstavba inž. sítí v ul. B. Němcové, Otrokovice</t>
  </si>
  <si>
    <t>Ing. Milan Farář</t>
  </si>
  <si>
    <t>TZB Projekce</t>
  </si>
  <si>
    <t>město Otrokovice (změna investorství)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</si>
</sst>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9" sqref="C9:E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 k</v>
      </c>
      <c r="D2" s="5" t="str">
        <f>Rekapitulace!G2</f>
        <v xml:space="preserve"> Venkovní kanalizace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79</v>
      </c>
      <c r="B5" s="16"/>
      <c r="C5" s="17" t="s">
        <v>127</v>
      </c>
      <c r="D5" s="18"/>
      <c r="E5" s="19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>
      <c r="A7" s="23" t="s">
        <v>78</v>
      </c>
      <c r="B7" s="24"/>
      <c r="C7" s="25" t="s">
        <v>128</v>
      </c>
      <c r="D7" s="26"/>
      <c r="E7" s="26"/>
      <c r="F7" s="27" t="s">
        <v>10</v>
      </c>
      <c r="G7" s="21">
        <f>IF(PocetMJ=0,,ROUND((F30+F32)/PocetMJ,1))</f>
        <v>0</v>
      </c>
    </row>
    <row r="8" spans="1:57">
      <c r="A8" s="28" t="s">
        <v>11</v>
      </c>
      <c r="B8" s="11"/>
      <c r="C8" s="196" t="s">
        <v>129</v>
      </c>
      <c r="D8" s="196"/>
      <c r="E8" s="197"/>
      <c r="F8" s="29" t="s">
        <v>12</v>
      </c>
      <c r="G8" s="30"/>
      <c r="H8" s="31"/>
      <c r="I8" s="32"/>
    </row>
    <row r="9" spans="1:57">
      <c r="A9" s="28" t="s">
        <v>13</v>
      </c>
      <c r="B9" s="11"/>
      <c r="C9" s="196" t="s">
        <v>130</v>
      </c>
      <c r="D9" s="196"/>
      <c r="E9" s="197"/>
      <c r="F9" s="11"/>
      <c r="G9" s="33"/>
      <c r="H9" s="34"/>
    </row>
    <row r="10" spans="1:57">
      <c r="A10" s="28" t="s">
        <v>14</v>
      </c>
      <c r="B10" s="11"/>
      <c r="C10" s="196" t="s">
        <v>131</v>
      </c>
      <c r="D10" s="196"/>
      <c r="E10" s="196"/>
      <c r="F10" s="35"/>
      <c r="G10" s="36"/>
      <c r="H10" s="37"/>
    </row>
    <row r="11" spans="1:57" ht="13.5" customHeight="1">
      <c r="A11" s="28" t="s">
        <v>15</v>
      </c>
      <c r="B11" s="11"/>
      <c r="C11" s="196"/>
      <c r="D11" s="196"/>
      <c r="E11" s="196"/>
      <c r="F11" s="38" t="s">
        <v>16</v>
      </c>
      <c r="G11" s="39">
        <v>61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17</v>
      </c>
      <c r="B12" s="9"/>
      <c r="C12" s="198"/>
      <c r="D12" s="198"/>
      <c r="E12" s="198"/>
      <c r="F12" s="42" t="s">
        <v>18</v>
      </c>
      <c r="G12" s="43"/>
      <c r="H12" s="34"/>
    </row>
    <row r="13" spans="1:57" ht="28.5" customHeight="1" thickBot="1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>
      <c r="A15" s="53"/>
      <c r="B15" s="54" t="s">
        <v>22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>
      <c r="A16" s="53" t="s">
        <v>23</v>
      </c>
      <c r="B16" s="54" t="s">
        <v>24</v>
      </c>
      <c r="C16" s="55">
        <f>PSV</f>
        <v>0</v>
      </c>
      <c r="D16" s="8" t="str">
        <f>Rekapitulace!A16</f>
        <v>Oborová přirážka</v>
      </c>
      <c r="E16" s="59"/>
      <c r="F16" s="60"/>
      <c r="G16" s="55">
        <f>Rekapitulace!I16</f>
        <v>0</v>
      </c>
    </row>
    <row r="17" spans="1:7" ht="15.95" customHeight="1">
      <c r="A17" s="53" t="s">
        <v>25</v>
      </c>
      <c r="B17" s="54" t="s">
        <v>26</v>
      </c>
      <c r="C17" s="55">
        <f>Mont</f>
        <v>0</v>
      </c>
      <c r="D17" s="8" t="str">
        <f>Rekapitulace!A17</f>
        <v>Přesun stavebních kapacit</v>
      </c>
      <c r="E17" s="59"/>
      <c r="F17" s="60"/>
      <c r="G17" s="55">
        <f>Rekapitulace!I17</f>
        <v>0</v>
      </c>
    </row>
    <row r="18" spans="1:7" ht="15.95" customHeight="1">
      <c r="A18" s="61" t="s">
        <v>27</v>
      </c>
      <c r="B18" s="62" t="s">
        <v>28</v>
      </c>
      <c r="C18" s="55">
        <f>Dodavka</f>
        <v>0</v>
      </c>
      <c r="D18" s="8" t="str">
        <f>Rekapitulace!A18</f>
        <v>Mimostaveništní doprava</v>
      </c>
      <c r="E18" s="59"/>
      <c r="F18" s="60"/>
      <c r="G18" s="55">
        <f>Rekapitulace!I18</f>
        <v>0</v>
      </c>
    </row>
    <row r="19" spans="1:7" ht="15.95" customHeight="1">
      <c r="A19" s="63" t="s">
        <v>29</v>
      </c>
      <c r="B19" s="54"/>
      <c r="C19" s="55">
        <f>SUM(C15:C18)</f>
        <v>0</v>
      </c>
      <c r="D19" s="8" t="str">
        <f>Rekapitulace!A19</f>
        <v>Zařízení staveniště</v>
      </c>
      <c r="E19" s="59"/>
      <c r="F19" s="60"/>
      <c r="G19" s="55">
        <f>Rekapitulace!I19</f>
        <v>0</v>
      </c>
    </row>
    <row r="20" spans="1:7" ht="15.95" customHeight="1">
      <c r="A20" s="63"/>
      <c r="B20" s="54"/>
      <c r="C20" s="55"/>
      <c r="D20" s="8" t="str">
        <f>Rekapitulace!A20</f>
        <v>Provoz investora</v>
      </c>
      <c r="E20" s="59"/>
      <c r="F20" s="60"/>
      <c r="G20" s="55">
        <f>Rekapitulace!I20</f>
        <v>0</v>
      </c>
    </row>
    <row r="21" spans="1:7" ht="15.95" customHeight="1">
      <c r="A21" s="63" t="s">
        <v>30</v>
      </c>
      <c r="B21" s="54"/>
      <c r="C21" s="55">
        <f>HZS</f>
        <v>0</v>
      </c>
      <c r="D21" s="8" t="str">
        <f>Rekapitulace!A21</f>
        <v>Kompletační činnost (IČD)</v>
      </c>
      <c r="E21" s="59"/>
      <c r="F21" s="60"/>
      <c r="G21" s="55">
        <f>Rekapitulace!I21</f>
        <v>0</v>
      </c>
    </row>
    <row r="22" spans="1:7" ht="15.95" customHeight="1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>
      <c r="A23" s="199" t="s">
        <v>33</v>
      </c>
      <c r="B23" s="200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>
      <c r="A25" s="64" t="s">
        <v>38</v>
      </c>
      <c r="B25" s="65"/>
      <c r="C25" s="75"/>
      <c r="D25" s="65" t="s">
        <v>38</v>
      </c>
      <c r="E25" s="76"/>
      <c r="F25" s="77" t="s">
        <v>38</v>
      </c>
      <c r="G25" s="78"/>
    </row>
    <row r="26" spans="1:7" ht="37.5" customHeight="1">
      <c r="A26" s="64" t="s">
        <v>39</v>
      </c>
      <c r="B26" s="79"/>
      <c r="C26" s="75"/>
      <c r="D26" s="65" t="s">
        <v>39</v>
      </c>
      <c r="E26" s="76"/>
      <c r="F26" s="77" t="s">
        <v>39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42</v>
      </c>
      <c r="B30" s="85"/>
      <c r="C30" s="86">
        <v>15</v>
      </c>
      <c r="D30" s="85" t="s">
        <v>43</v>
      </c>
      <c r="E30" s="87"/>
      <c r="F30" s="201">
        <f>ROUND(C23-F32,0)</f>
        <v>0</v>
      </c>
      <c r="G30" s="202"/>
    </row>
    <row r="31" spans="1:7">
      <c r="A31" s="84" t="s">
        <v>44</v>
      </c>
      <c r="B31" s="85"/>
      <c r="C31" s="86">
        <f>SazbaDPH1</f>
        <v>15</v>
      </c>
      <c r="D31" s="85" t="s">
        <v>45</v>
      </c>
      <c r="E31" s="87"/>
      <c r="F31" s="201">
        <f>ROUND(PRODUCT(F30,C31/100),1)</f>
        <v>0</v>
      </c>
      <c r="G31" s="202"/>
    </row>
    <row r="32" spans="1:7">
      <c r="A32" s="84" t="s">
        <v>42</v>
      </c>
      <c r="B32" s="85"/>
      <c r="C32" s="86">
        <v>0</v>
      </c>
      <c r="D32" s="85" t="s">
        <v>45</v>
      </c>
      <c r="E32" s="87"/>
      <c r="F32" s="201">
        <v>0</v>
      </c>
      <c r="G32" s="202"/>
    </row>
    <row r="33" spans="1:8">
      <c r="A33" s="84" t="s">
        <v>44</v>
      </c>
      <c r="B33" s="88"/>
      <c r="C33" s="89">
        <f>SazbaDPH2</f>
        <v>0</v>
      </c>
      <c r="D33" s="85" t="s">
        <v>45</v>
      </c>
      <c r="E33" s="60"/>
      <c r="F33" s="201">
        <f>ROUND(PRODUCT(F32,C33/100),1)</f>
        <v>0</v>
      </c>
      <c r="G33" s="202"/>
    </row>
    <row r="34" spans="1:8" s="93" customFormat="1" ht="19.5" customHeight="1" thickBot="1">
      <c r="A34" s="90" t="s">
        <v>46</v>
      </c>
      <c r="B34" s="91"/>
      <c r="C34" s="91"/>
      <c r="D34" s="91"/>
      <c r="E34" s="92"/>
      <c r="F34" s="203">
        <f>CEILING(SUM(F30:F33),IF(SUM(F30:F33)&gt;=0,1,-1))</f>
        <v>0</v>
      </c>
      <c r="G34" s="204"/>
    </row>
    <row r="36" spans="1:8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>
      <c r="A37" s="94"/>
      <c r="B37" s="195"/>
      <c r="C37" s="195"/>
      <c r="D37" s="195"/>
      <c r="E37" s="195"/>
      <c r="F37" s="195"/>
      <c r="G37" s="195"/>
      <c r="H37" t="s">
        <v>5</v>
      </c>
    </row>
    <row r="38" spans="1:8" ht="12.75" customHeight="1">
      <c r="A38" s="95"/>
      <c r="B38" s="195"/>
      <c r="C38" s="195"/>
      <c r="D38" s="195"/>
      <c r="E38" s="195"/>
      <c r="F38" s="195"/>
      <c r="G38" s="195"/>
      <c r="H38" t="s">
        <v>5</v>
      </c>
    </row>
    <row r="39" spans="1:8">
      <c r="A39" s="95"/>
      <c r="B39" s="195"/>
      <c r="C39" s="195"/>
      <c r="D39" s="195"/>
      <c r="E39" s="195"/>
      <c r="F39" s="195"/>
      <c r="G39" s="195"/>
      <c r="H39" t="s">
        <v>5</v>
      </c>
    </row>
    <row r="40" spans="1:8">
      <c r="A40" s="95"/>
      <c r="B40" s="195"/>
      <c r="C40" s="195"/>
      <c r="D40" s="195"/>
      <c r="E40" s="195"/>
      <c r="F40" s="195"/>
      <c r="G40" s="195"/>
      <c r="H40" t="s">
        <v>5</v>
      </c>
    </row>
    <row r="41" spans="1:8">
      <c r="A41" s="95"/>
      <c r="B41" s="195"/>
      <c r="C41" s="195"/>
      <c r="D41" s="195"/>
      <c r="E41" s="195"/>
      <c r="F41" s="195"/>
      <c r="G41" s="195"/>
      <c r="H41" t="s">
        <v>5</v>
      </c>
    </row>
    <row r="42" spans="1:8">
      <c r="A42" s="95"/>
      <c r="B42" s="195"/>
      <c r="C42" s="195"/>
      <c r="D42" s="195"/>
      <c r="E42" s="195"/>
      <c r="F42" s="195"/>
      <c r="G42" s="195"/>
      <c r="H42" t="s">
        <v>5</v>
      </c>
    </row>
    <row r="43" spans="1:8">
      <c r="A43" s="95"/>
      <c r="B43" s="195"/>
      <c r="C43" s="195"/>
      <c r="D43" s="195"/>
      <c r="E43" s="195"/>
      <c r="F43" s="195"/>
      <c r="G43" s="195"/>
      <c r="H43" t="s">
        <v>5</v>
      </c>
    </row>
    <row r="44" spans="1:8">
      <c r="A44" s="95"/>
      <c r="B44" s="195"/>
      <c r="C44" s="195"/>
      <c r="D44" s="195"/>
      <c r="E44" s="195"/>
      <c r="F44" s="195"/>
      <c r="G44" s="195"/>
      <c r="H44" t="s">
        <v>5</v>
      </c>
    </row>
    <row r="45" spans="1:8" ht="0.75" customHeight="1">
      <c r="A45" s="95"/>
      <c r="B45" s="195"/>
      <c r="C45" s="195"/>
      <c r="D45" s="195"/>
      <c r="E45" s="195"/>
      <c r="F45" s="195"/>
      <c r="G45" s="195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4"/>
  <sheetViews>
    <sheetView tabSelected="1" workbookViewId="0">
      <selection activeCell="H23" sqref="H23:I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6" t="s">
        <v>48</v>
      </c>
      <c r="B1" s="207"/>
      <c r="C1" s="96" t="str">
        <f>CONCATENATE(cislostavby," ",nazevstavby)</f>
        <v>0061 Výstavba inž. sítí v ul. B. Němcové, Otrokovice</v>
      </c>
      <c r="D1" s="97"/>
      <c r="E1" s="98"/>
      <c r="F1" s="97"/>
      <c r="G1" s="99" t="s">
        <v>49</v>
      </c>
      <c r="H1" s="100" t="s">
        <v>80</v>
      </c>
      <c r="I1" s="101"/>
    </row>
    <row r="2" spans="1:57" ht="13.5" thickBot="1">
      <c r="A2" s="208" t="s">
        <v>50</v>
      </c>
      <c r="B2" s="209"/>
      <c r="C2" s="102" t="str">
        <f>CONCATENATE(cisloobjektu," ",nazevobjektu)</f>
        <v>003 SO 03 stoka kanalizace</v>
      </c>
      <c r="D2" s="103"/>
      <c r="E2" s="104"/>
      <c r="F2" s="103"/>
      <c r="G2" s="210" t="s">
        <v>81</v>
      </c>
      <c r="H2" s="211"/>
      <c r="I2" s="212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57" s="34" customFormat="1">
      <c r="A7" s="191" t="str">
        <f>Položky!B7</f>
        <v>1</v>
      </c>
      <c r="B7" s="114" t="str">
        <f>Položky!C7</f>
        <v>Zemní práce</v>
      </c>
      <c r="C7" s="65"/>
      <c r="D7" s="115"/>
      <c r="E7" s="192">
        <f>Položky!BA15</f>
        <v>0</v>
      </c>
      <c r="F7" s="193">
        <f>Položky!BB15</f>
        <v>0</v>
      </c>
      <c r="G7" s="193">
        <f>Položky!BC15</f>
        <v>0</v>
      </c>
      <c r="H7" s="193">
        <f>Položky!BD15</f>
        <v>0</v>
      </c>
      <c r="I7" s="194">
        <f>Položky!BE15</f>
        <v>0</v>
      </c>
    </row>
    <row r="8" spans="1:57" s="34" customFormat="1">
      <c r="A8" s="191" t="str">
        <f>Položky!B16</f>
        <v>8</v>
      </c>
      <c r="B8" s="114" t="str">
        <f>Položky!C16</f>
        <v>Trubní vedení</v>
      </c>
      <c r="C8" s="65"/>
      <c r="D8" s="115"/>
      <c r="E8" s="192">
        <f>Položky!BA22</f>
        <v>0</v>
      </c>
      <c r="F8" s="193">
        <f>Položky!BB22</f>
        <v>0</v>
      </c>
      <c r="G8" s="193">
        <f>Položky!BC22</f>
        <v>0</v>
      </c>
      <c r="H8" s="193">
        <f>Položky!BD22</f>
        <v>0</v>
      </c>
      <c r="I8" s="194">
        <f>Položky!BE22</f>
        <v>0</v>
      </c>
    </row>
    <row r="9" spans="1:57" s="34" customFormat="1" ht="13.5" thickBot="1">
      <c r="A9" s="191" t="str">
        <f>Položky!B23</f>
        <v>99</v>
      </c>
      <c r="B9" s="114" t="str">
        <f>Položky!C23</f>
        <v>Staveništní přesun hmot</v>
      </c>
      <c r="C9" s="65"/>
      <c r="D9" s="115"/>
      <c r="E9" s="192">
        <f>Položky!BA25</f>
        <v>0</v>
      </c>
      <c r="F9" s="193">
        <f>Položky!BB25</f>
        <v>0</v>
      </c>
      <c r="G9" s="193">
        <f>Položky!BC25</f>
        <v>0</v>
      </c>
      <c r="H9" s="193">
        <f>Položky!BD25</f>
        <v>0</v>
      </c>
      <c r="I9" s="194">
        <f>Položky!BE25</f>
        <v>0</v>
      </c>
    </row>
    <row r="10" spans="1:57" s="122" customFormat="1" ht="13.5" thickBot="1">
      <c r="A10" s="116"/>
      <c r="B10" s="117" t="s">
        <v>57</v>
      </c>
      <c r="C10" s="117"/>
      <c r="D10" s="118"/>
      <c r="E10" s="119">
        <f>SUM(E7:E9)</f>
        <v>0</v>
      </c>
      <c r="F10" s="120">
        <f>SUM(F7:F9)</f>
        <v>0</v>
      </c>
      <c r="G10" s="120">
        <f>SUM(G7:G9)</f>
        <v>0</v>
      </c>
      <c r="H10" s="120">
        <f>SUM(H7:H9)</f>
        <v>0</v>
      </c>
      <c r="I10" s="121">
        <f>SUM(I7:I9)</f>
        <v>0</v>
      </c>
    </row>
    <row r="11" spans="1:57">
      <c r="A11" s="65"/>
      <c r="B11" s="65"/>
      <c r="C11" s="65"/>
      <c r="D11" s="65"/>
      <c r="E11" s="65"/>
      <c r="F11" s="65"/>
      <c r="G11" s="65"/>
      <c r="H11" s="65"/>
      <c r="I11" s="65"/>
    </row>
    <row r="12" spans="1:57" ht="19.5" customHeight="1">
      <c r="A12" s="106" t="s">
        <v>58</v>
      </c>
      <c r="B12" s="106"/>
      <c r="C12" s="106"/>
      <c r="D12" s="106"/>
      <c r="E12" s="106"/>
      <c r="F12" s="106"/>
      <c r="G12" s="123"/>
      <c r="H12" s="106"/>
      <c r="I12" s="106"/>
      <c r="BA12" s="40"/>
      <c r="BB12" s="40"/>
      <c r="BC12" s="40"/>
      <c r="BD12" s="40"/>
      <c r="BE12" s="40"/>
    </row>
    <row r="13" spans="1:57" ht="13.5" thickBot="1">
      <c r="A13" s="76"/>
      <c r="B13" s="76"/>
      <c r="C13" s="76"/>
      <c r="D13" s="76"/>
      <c r="E13" s="76"/>
      <c r="F13" s="76"/>
      <c r="G13" s="76"/>
      <c r="H13" s="76"/>
      <c r="I13" s="76"/>
    </row>
    <row r="14" spans="1:57">
      <c r="A14" s="70" t="s">
        <v>59</v>
      </c>
      <c r="B14" s="71"/>
      <c r="C14" s="71"/>
      <c r="D14" s="124"/>
      <c r="E14" s="125" t="s">
        <v>60</v>
      </c>
      <c r="F14" s="126" t="s">
        <v>61</v>
      </c>
      <c r="G14" s="127" t="s">
        <v>62</v>
      </c>
      <c r="H14" s="128"/>
      <c r="I14" s="129" t="s">
        <v>60</v>
      </c>
    </row>
    <row r="15" spans="1:57">
      <c r="A15" s="63" t="s">
        <v>119</v>
      </c>
      <c r="B15" s="54"/>
      <c r="C15" s="54"/>
      <c r="D15" s="130"/>
      <c r="E15" s="131"/>
      <c r="F15" s="132"/>
      <c r="G15" s="133">
        <f t="shared" ref="G15:G22" si="0">CHOOSE(BA15+1,HSV+PSV,HSV+PSV+Mont,HSV+PSV+Dodavka+Mont,HSV,PSV,Mont,Dodavka,Mont+Dodavka,0)</f>
        <v>0</v>
      </c>
      <c r="H15" s="134"/>
      <c r="I15" s="135">
        <f t="shared" ref="I15:I22" si="1">E15+F15*G15/100</f>
        <v>0</v>
      </c>
      <c r="BA15">
        <v>0</v>
      </c>
    </row>
    <row r="16" spans="1:57">
      <c r="A16" s="63" t="s">
        <v>120</v>
      </c>
      <c r="B16" s="54"/>
      <c r="C16" s="54"/>
      <c r="D16" s="130"/>
      <c r="E16" s="131"/>
      <c r="F16" s="132"/>
      <c r="G16" s="133">
        <f t="shared" si="0"/>
        <v>0</v>
      </c>
      <c r="H16" s="134"/>
      <c r="I16" s="135">
        <f t="shared" si="1"/>
        <v>0</v>
      </c>
      <c r="BA16">
        <v>0</v>
      </c>
    </row>
    <row r="17" spans="1:53">
      <c r="A17" s="63" t="s">
        <v>121</v>
      </c>
      <c r="B17" s="54"/>
      <c r="C17" s="54"/>
      <c r="D17" s="130"/>
      <c r="E17" s="131"/>
      <c r="F17" s="132"/>
      <c r="G17" s="133">
        <f t="shared" si="0"/>
        <v>0</v>
      </c>
      <c r="H17" s="134"/>
      <c r="I17" s="135">
        <f t="shared" si="1"/>
        <v>0</v>
      </c>
      <c r="BA17">
        <v>0</v>
      </c>
    </row>
    <row r="18" spans="1:53">
      <c r="A18" s="63" t="s">
        <v>122</v>
      </c>
      <c r="B18" s="54"/>
      <c r="C18" s="54"/>
      <c r="D18" s="130"/>
      <c r="E18" s="131"/>
      <c r="F18" s="132"/>
      <c r="G18" s="133">
        <f t="shared" si="0"/>
        <v>0</v>
      </c>
      <c r="H18" s="134"/>
      <c r="I18" s="135">
        <f t="shared" si="1"/>
        <v>0</v>
      </c>
      <c r="BA18">
        <v>0</v>
      </c>
    </row>
    <row r="19" spans="1:53">
      <c r="A19" s="63" t="s">
        <v>123</v>
      </c>
      <c r="B19" s="54"/>
      <c r="C19" s="54"/>
      <c r="D19" s="130"/>
      <c r="E19" s="131"/>
      <c r="F19" s="132"/>
      <c r="G19" s="133">
        <f t="shared" si="0"/>
        <v>0</v>
      </c>
      <c r="H19" s="134"/>
      <c r="I19" s="135">
        <f t="shared" si="1"/>
        <v>0</v>
      </c>
      <c r="BA19">
        <v>1</v>
      </c>
    </row>
    <row r="20" spans="1:53">
      <c r="A20" s="63" t="s">
        <v>124</v>
      </c>
      <c r="B20" s="54"/>
      <c r="C20" s="54"/>
      <c r="D20" s="130"/>
      <c r="E20" s="131"/>
      <c r="F20" s="132"/>
      <c r="G20" s="133">
        <f t="shared" si="0"/>
        <v>0</v>
      </c>
      <c r="H20" s="134"/>
      <c r="I20" s="135">
        <f t="shared" si="1"/>
        <v>0</v>
      </c>
      <c r="BA20">
        <v>1</v>
      </c>
    </row>
    <row r="21" spans="1:53">
      <c r="A21" s="63" t="s">
        <v>125</v>
      </c>
      <c r="B21" s="54"/>
      <c r="C21" s="54"/>
      <c r="D21" s="130"/>
      <c r="E21" s="131"/>
      <c r="F21" s="132"/>
      <c r="G21" s="133">
        <f t="shared" si="0"/>
        <v>0</v>
      </c>
      <c r="H21" s="134"/>
      <c r="I21" s="135">
        <f t="shared" si="1"/>
        <v>0</v>
      </c>
      <c r="BA21">
        <v>2</v>
      </c>
    </row>
    <row r="22" spans="1:53">
      <c r="A22" s="63" t="s">
        <v>126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2</v>
      </c>
    </row>
    <row r="23" spans="1:53" ht="13.5" thickBot="1">
      <c r="A23" s="136"/>
      <c r="B23" s="137" t="s">
        <v>63</v>
      </c>
      <c r="C23" s="138"/>
      <c r="D23" s="139"/>
      <c r="E23" s="140"/>
      <c r="F23" s="141"/>
      <c r="G23" s="141"/>
      <c r="H23" s="213">
        <f>SUM(I15:I22)</f>
        <v>0</v>
      </c>
      <c r="I23" s="214"/>
    </row>
    <row r="25" spans="1:53">
      <c r="B25" s="122"/>
      <c r="F25" s="142"/>
      <c r="G25" s="143"/>
      <c r="H25" s="143"/>
      <c r="I25" s="144"/>
    </row>
    <row r="26" spans="1:53">
      <c r="F26" s="142"/>
      <c r="G26" s="143"/>
      <c r="H26" s="143"/>
      <c r="I26" s="144"/>
    </row>
    <row r="27" spans="1:53">
      <c r="F27" s="142"/>
      <c r="G27" s="143"/>
      <c r="H27" s="143"/>
      <c r="I27" s="144"/>
    </row>
    <row r="28" spans="1:53">
      <c r="F28" s="142"/>
      <c r="G28" s="143"/>
      <c r="H28" s="143"/>
      <c r="I28" s="144"/>
    </row>
    <row r="29" spans="1:53">
      <c r="F29" s="142"/>
      <c r="G29" s="143"/>
      <c r="H29" s="143"/>
      <c r="I29" s="144"/>
    </row>
    <row r="30" spans="1:53">
      <c r="F30" s="142"/>
      <c r="G30" s="143"/>
      <c r="H30" s="143"/>
      <c r="I30" s="144"/>
    </row>
    <row r="31" spans="1:53">
      <c r="F31" s="142"/>
      <c r="G31" s="143"/>
      <c r="H31" s="143"/>
      <c r="I31" s="144"/>
    </row>
    <row r="32" spans="1:53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  <row r="73" spans="6:9">
      <c r="F73" s="142"/>
      <c r="G73" s="143"/>
      <c r="H73" s="143"/>
      <c r="I73" s="144"/>
    </row>
    <row r="74" spans="6:9">
      <c r="F74" s="142"/>
      <c r="G74" s="143"/>
      <c r="H74" s="143"/>
      <c r="I74" s="14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8"/>
  <sheetViews>
    <sheetView showGridLines="0" showZeros="0" zoomScaleNormal="100" workbookViewId="0">
      <selection activeCell="A25" sqref="A25:IV2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7.42578125" style="145" customWidth="1"/>
    <col min="5" max="5" width="8.5703125" style="185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15" t="s">
        <v>77</v>
      </c>
      <c r="B1" s="215"/>
      <c r="C1" s="215"/>
      <c r="D1" s="215"/>
      <c r="E1" s="215"/>
      <c r="F1" s="215"/>
      <c r="G1" s="215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06" t="s">
        <v>48</v>
      </c>
      <c r="B3" s="207"/>
      <c r="C3" s="96" t="str">
        <f>CONCATENATE(cislostavby," ",nazevstavby)</f>
        <v>0061 Výstavba inž. sítí v ul. B. Němcové, Otrokovice</v>
      </c>
      <c r="D3" s="97"/>
      <c r="E3" s="150" t="s">
        <v>64</v>
      </c>
      <c r="F3" s="151" t="str">
        <f>Rekapitulace!H1</f>
        <v>1 k</v>
      </c>
      <c r="G3" s="152"/>
    </row>
    <row r="4" spans="1:104" ht="13.5" thickBot="1">
      <c r="A4" s="216" t="s">
        <v>50</v>
      </c>
      <c r="B4" s="209"/>
      <c r="C4" s="102" t="str">
        <f>CONCATENATE(cisloobjektu," ",nazevobjektu)</f>
        <v>003 SO 03 stoka kanalizace</v>
      </c>
      <c r="D4" s="103"/>
      <c r="E4" s="217" t="str">
        <f>Rekapitulace!G2</f>
        <v xml:space="preserve"> Venkovní kanalizace</v>
      </c>
      <c r="F4" s="218"/>
      <c r="G4" s="219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>
      <c r="A7" s="160" t="s">
        <v>72</v>
      </c>
      <c r="B7" s="161" t="s">
        <v>73</v>
      </c>
      <c r="C7" s="162" t="s">
        <v>74</v>
      </c>
      <c r="D7" s="163"/>
      <c r="E7" s="164"/>
      <c r="F7" s="164"/>
      <c r="G7" s="165"/>
      <c r="H7" s="166"/>
      <c r="I7" s="166"/>
      <c r="O7" s="167">
        <v>1</v>
      </c>
    </row>
    <row r="8" spans="1:104" ht="22.5">
      <c r="A8" s="168">
        <v>1</v>
      </c>
      <c r="B8" s="169" t="s">
        <v>82</v>
      </c>
      <c r="C8" s="170" t="s">
        <v>83</v>
      </c>
      <c r="D8" s="171" t="s">
        <v>84</v>
      </c>
      <c r="E8" s="172">
        <v>145</v>
      </c>
      <c r="F8" s="172">
        <v>0</v>
      </c>
      <c r="G8" s="173">
        <f t="shared" ref="G8:G14" si="0"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 t="shared" ref="BA8:BA14" si="1">IF(AZ8=1,G8,0)</f>
        <v>0</v>
      </c>
      <c r="BB8" s="145">
        <f t="shared" ref="BB8:BB14" si="2">IF(AZ8=2,G8,0)</f>
        <v>0</v>
      </c>
      <c r="BC8" s="145">
        <f t="shared" ref="BC8:BC14" si="3">IF(AZ8=3,G8,0)</f>
        <v>0</v>
      </c>
      <c r="BD8" s="145">
        <f t="shared" ref="BD8:BD14" si="4">IF(AZ8=4,G8,0)</f>
        <v>0</v>
      </c>
      <c r="BE8" s="145">
        <f t="shared" ref="BE8:BE14" si="5">IF(AZ8=5,G8,0)</f>
        <v>0</v>
      </c>
      <c r="CA8" s="174">
        <v>1</v>
      </c>
      <c r="CB8" s="174">
        <v>1</v>
      </c>
      <c r="CZ8" s="145">
        <v>0</v>
      </c>
    </row>
    <row r="9" spans="1:104">
      <c r="A9" s="168">
        <v>2</v>
      </c>
      <c r="B9" s="169" t="s">
        <v>85</v>
      </c>
      <c r="C9" s="170" t="s">
        <v>86</v>
      </c>
      <c r="D9" s="171" t="s">
        <v>84</v>
      </c>
      <c r="E9" s="172">
        <v>10</v>
      </c>
      <c r="F9" s="172">
        <v>0</v>
      </c>
      <c r="G9" s="173">
        <f t="shared" si="0"/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 t="shared" si="1"/>
        <v>0</v>
      </c>
      <c r="BB9" s="145">
        <f t="shared" si="2"/>
        <v>0</v>
      </c>
      <c r="BC9" s="145">
        <f t="shared" si="3"/>
        <v>0</v>
      </c>
      <c r="BD9" s="145">
        <f t="shared" si="4"/>
        <v>0</v>
      </c>
      <c r="BE9" s="145">
        <f t="shared" si="5"/>
        <v>0</v>
      </c>
      <c r="CA9" s="174">
        <v>1</v>
      </c>
      <c r="CB9" s="174">
        <v>1</v>
      </c>
      <c r="CZ9" s="145">
        <v>0</v>
      </c>
    </row>
    <row r="10" spans="1:104">
      <c r="A10" s="168">
        <v>3</v>
      </c>
      <c r="B10" s="169" t="s">
        <v>87</v>
      </c>
      <c r="C10" s="170" t="s">
        <v>88</v>
      </c>
      <c r="D10" s="171" t="s">
        <v>89</v>
      </c>
      <c r="E10" s="172">
        <v>270</v>
      </c>
      <c r="F10" s="172">
        <v>0</v>
      </c>
      <c r="G10" s="173">
        <f t="shared" si="0"/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 t="shared" si="1"/>
        <v>0</v>
      </c>
      <c r="BB10" s="145">
        <f t="shared" si="2"/>
        <v>0</v>
      </c>
      <c r="BC10" s="145">
        <f t="shared" si="3"/>
        <v>0</v>
      </c>
      <c r="BD10" s="145">
        <f t="shared" si="4"/>
        <v>0</v>
      </c>
      <c r="BE10" s="145">
        <f t="shared" si="5"/>
        <v>0</v>
      </c>
      <c r="CA10" s="174">
        <v>1</v>
      </c>
      <c r="CB10" s="174">
        <v>1</v>
      </c>
      <c r="CZ10" s="145">
        <v>7.0000000000014495E-4</v>
      </c>
    </row>
    <row r="11" spans="1:104">
      <c r="A11" s="168">
        <v>4</v>
      </c>
      <c r="B11" s="169" t="s">
        <v>90</v>
      </c>
      <c r="C11" s="170" t="s">
        <v>91</v>
      </c>
      <c r="D11" s="171" t="s">
        <v>89</v>
      </c>
      <c r="E11" s="172">
        <v>270</v>
      </c>
      <c r="F11" s="172">
        <v>0</v>
      </c>
      <c r="G11" s="173">
        <f t="shared" si="0"/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 t="shared" si="1"/>
        <v>0</v>
      </c>
      <c r="BB11" s="145">
        <f t="shared" si="2"/>
        <v>0</v>
      </c>
      <c r="BC11" s="145">
        <f t="shared" si="3"/>
        <v>0</v>
      </c>
      <c r="BD11" s="145">
        <f t="shared" si="4"/>
        <v>0</v>
      </c>
      <c r="BE11" s="145">
        <f t="shared" si="5"/>
        <v>0</v>
      </c>
      <c r="CA11" s="174">
        <v>1</v>
      </c>
      <c r="CB11" s="174">
        <v>1</v>
      </c>
      <c r="CZ11" s="145">
        <v>0</v>
      </c>
    </row>
    <row r="12" spans="1:104">
      <c r="A12" s="168">
        <v>5</v>
      </c>
      <c r="B12" s="169" t="s">
        <v>92</v>
      </c>
      <c r="C12" s="170" t="s">
        <v>93</v>
      </c>
      <c r="D12" s="171" t="s">
        <v>89</v>
      </c>
      <c r="E12" s="172">
        <v>40</v>
      </c>
      <c r="F12" s="172">
        <v>0</v>
      </c>
      <c r="G12" s="173">
        <f t="shared" si="0"/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 t="shared" si="1"/>
        <v>0</v>
      </c>
      <c r="BB12" s="145">
        <f t="shared" si="2"/>
        <v>0</v>
      </c>
      <c r="BC12" s="145">
        <f t="shared" si="3"/>
        <v>0</v>
      </c>
      <c r="BD12" s="145">
        <f t="shared" si="4"/>
        <v>0</v>
      </c>
      <c r="BE12" s="145">
        <f t="shared" si="5"/>
        <v>0</v>
      </c>
      <c r="CA12" s="174">
        <v>1</v>
      </c>
      <c r="CB12" s="174">
        <v>1</v>
      </c>
      <c r="CZ12" s="145">
        <v>8.4000000000017405E-4</v>
      </c>
    </row>
    <row r="13" spans="1:104">
      <c r="A13" s="168">
        <v>6</v>
      </c>
      <c r="B13" s="169" t="s">
        <v>94</v>
      </c>
      <c r="C13" s="170" t="s">
        <v>95</v>
      </c>
      <c r="D13" s="171" t="s">
        <v>89</v>
      </c>
      <c r="E13" s="172">
        <v>40</v>
      </c>
      <c r="F13" s="172">
        <v>0</v>
      </c>
      <c r="G13" s="173">
        <f t="shared" si="0"/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 t="shared" si="1"/>
        <v>0</v>
      </c>
      <c r="BB13" s="145">
        <f t="shared" si="2"/>
        <v>0</v>
      </c>
      <c r="BC13" s="145">
        <f t="shared" si="3"/>
        <v>0</v>
      </c>
      <c r="BD13" s="145">
        <f t="shared" si="4"/>
        <v>0</v>
      </c>
      <c r="BE13" s="145">
        <f t="shared" si="5"/>
        <v>0</v>
      </c>
      <c r="CA13" s="174">
        <v>1</v>
      </c>
      <c r="CB13" s="174">
        <v>1</v>
      </c>
      <c r="CZ13" s="145">
        <v>0</v>
      </c>
    </row>
    <row r="14" spans="1:104" ht="22.5">
      <c r="A14" s="168">
        <v>7</v>
      </c>
      <c r="B14" s="169" t="s">
        <v>96</v>
      </c>
      <c r="C14" s="170" t="s">
        <v>97</v>
      </c>
      <c r="D14" s="171" t="s">
        <v>98</v>
      </c>
      <c r="E14" s="172">
        <v>64.5</v>
      </c>
      <c r="F14" s="172">
        <v>0</v>
      </c>
      <c r="G14" s="173">
        <f t="shared" si="0"/>
        <v>0</v>
      </c>
      <c r="O14" s="167">
        <v>2</v>
      </c>
      <c r="AA14" s="145">
        <v>1</v>
      </c>
      <c r="AB14" s="145">
        <v>0</v>
      </c>
      <c r="AC14" s="145">
        <v>0</v>
      </c>
      <c r="AZ14" s="145">
        <v>1</v>
      </c>
      <c r="BA14" s="145">
        <f t="shared" si="1"/>
        <v>0</v>
      </c>
      <c r="BB14" s="145">
        <f t="shared" si="2"/>
        <v>0</v>
      </c>
      <c r="BC14" s="145">
        <f t="shared" si="3"/>
        <v>0</v>
      </c>
      <c r="BD14" s="145">
        <f t="shared" si="4"/>
        <v>0</v>
      </c>
      <c r="BE14" s="145">
        <f t="shared" si="5"/>
        <v>0</v>
      </c>
      <c r="CA14" s="174">
        <v>1</v>
      </c>
      <c r="CB14" s="174">
        <v>0</v>
      </c>
      <c r="CZ14" s="145">
        <v>0</v>
      </c>
    </row>
    <row r="15" spans="1:104">
      <c r="A15" s="175"/>
      <c r="B15" s="176" t="s">
        <v>75</v>
      </c>
      <c r="C15" s="177" t="str">
        <f>CONCATENATE(B7," ",C7)</f>
        <v>1 Zemní práce</v>
      </c>
      <c r="D15" s="178"/>
      <c r="E15" s="179"/>
      <c r="F15" s="180"/>
      <c r="G15" s="181">
        <f>SUM(G7:G14)</f>
        <v>0</v>
      </c>
      <c r="O15" s="167">
        <v>4</v>
      </c>
      <c r="BA15" s="182">
        <f>SUM(BA7:BA14)</f>
        <v>0</v>
      </c>
      <c r="BB15" s="182">
        <f>SUM(BB7:BB14)</f>
        <v>0</v>
      </c>
      <c r="BC15" s="182">
        <f>SUM(BC7:BC14)</f>
        <v>0</v>
      </c>
      <c r="BD15" s="182">
        <f>SUM(BD7:BD14)</f>
        <v>0</v>
      </c>
      <c r="BE15" s="182">
        <f>SUM(BE7:BE14)</f>
        <v>0</v>
      </c>
    </row>
    <row r="16" spans="1:104">
      <c r="A16" s="160" t="s">
        <v>72</v>
      </c>
      <c r="B16" s="161" t="s">
        <v>99</v>
      </c>
      <c r="C16" s="162" t="s">
        <v>100</v>
      </c>
      <c r="D16" s="163"/>
      <c r="E16" s="164"/>
      <c r="F16" s="164"/>
      <c r="G16" s="165"/>
      <c r="H16" s="166"/>
      <c r="I16" s="166"/>
      <c r="O16" s="167">
        <v>1</v>
      </c>
    </row>
    <row r="17" spans="1:104">
      <c r="A17" s="168">
        <v>8</v>
      </c>
      <c r="B17" s="169" t="s">
        <v>101</v>
      </c>
      <c r="C17" s="170" t="s">
        <v>102</v>
      </c>
      <c r="D17" s="171" t="s">
        <v>103</v>
      </c>
      <c r="E17" s="172">
        <v>124</v>
      </c>
      <c r="F17" s="172">
        <v>0</v>
      </c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7.2400000000030201E-3</v>
      </c>
    </row>
    <row r="18" spans="1:104">
      <c r="A18" s="168">
        <v>9</v>
      </c>
      <c r="B18" s="169" t="s">
        <v>104</v>
      </c>
      <c r="C18" s="170" t="s">
        <v>105</v>
      </c>
      <c r="D18" s="171" t="s">
        <v>103</v>
      </c>
      <c r="E18" s="172">
        <v>124</v>
      </c>
      <c r="F18" s="172">
        <v>0</v>
      </c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68">
        <v>10</v>
      </c>
      <c r="B19" s="169" t="s">
        <v>106</v>
      </c>
      <c r="C19" s="170" t="s">
        <v>107</v>
      </c>
      <c r="D19" s="171" t="s">
        <v>108</v>
      </c>
      <c r="E19" s="172">
        <v>2</v>
      </c>
      <c r="F19" s="172">
        <v>0</v>
      </c>
      <c r="G19" s="173">
        <f>E19*F19</f>
        <v>0</v>
      </c>
      <c r="O19" s="167">
        <v>2</v>
      </c>
      <c r="AA19" s="145">
        <v>1</v>
      </c>
      <c r="AB19" s="145">
        <v>1</v>
      </c>
      <c r="AC19" s="145">
        <v>1</v>
      </c>
      <c r="AZ19" s="145">
        <v>1</v>
      </c>
      <c r="BA19" s="145">
        <f>IF(AZ19=1,G19,0)</f>
        <v>0</v>
      </c>
      <c r="BB19" s="145">
        <f>IF(AZ19=2,G19,0)</f>
        <v>0</v>
      </c>
      <c r="BC19" s="145">
        <f>IF(AZ19=3,G19,0)</f>
        <v>0</v>
      </c>
      <c r="BD19" s="145">
        <f>IF(AZ19=4,G19,0)</f>
        <v>0</v>
      </c>
      <c r="BE19" s="145">
        <f>IF(AZ19=5,G19,0)</f>
        <v>0</v>
      </c>
      <c r="CA19" s="174">
        <v>1</v>
      </c>
      <c r="CB19" s="174">
        <v>1</v>
      </c>
      <c r="CZ19" s="145">
        <v>1.7000000000000299E-4</v>
      </c>
    </row>
    <row r="20" spans="1:104" ht="22.5">
      <c r="A20" s="168">
        <v>11</v>
      </c>
      <c r="B20" s="169" t="s">
        <v>109</v>
      </c>
      <c r="C20" s="170" t="s">
        <v>110</v>
      </c>
      <c r="D20" s="171" t="s">
        <v>111</v>
      </c>
      <c r="E20" s="172">
        <v>7</v>
      </c>
      <c r="F20" s="172">
        <v>0</v>
      </c>
      <c r="G20" s="173">
        <f>E20*F20</f>
        <v>0</v>
      </c>
      <c r="O20" s="167">
        <v>2</v>
      </c>
      <c r="AA20" s="145">
        <v>1</v>
      </c>
      <c r="AB20" s="145">
        <v>0</v>
      </c>
      <c r="AC20" s="145">
        <v>0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</v>
      </c>
      <c r="CB20" s="174">
        <v>0</v>
      </c>
      <c r="CZ20" s="145">
        <v>27.724179999990199</v>
      </c>
    </row>
    <row r="21" spans="1:104">
      <c r="A21" s="168">
        <v>12</v>
      </c>
      <c r="B21" s="169" t="s">
        <v>112</v>
      </c>
      <c r="C21" s="170" t="s">
        <v>113</v>
      </c>
      <c r="D21" s="171" t="s">
        <v>114</v>
      </c>
      <c r="E21" s="172">
        <v>1</v>
      </c>
      <c r="F21" s="172">
        <v>0</v>
      </c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74">
        <v>1</v>
      </c>
      <c r="CB21" s="174">
        <v>1</v>
      </c>
      <c r="CZ21" s="145">
        <v>0</v>
      </c>
    </row>
    <row r="22" spans="1:104">
      <c r="A22" s="175"/>
      <c r="B22" s="176" t="s">
        <v>75</v>
      </c>
      <c r="C22" s="177" t="str">
        <f>CONCATENATE(B16," ",C16)</f>
        <v>8 Trubní vedení</v>
      </c>
      <c r="D22" s="178"/>
      <c r="E22" s="179"/>
      <c r="F22" s="180"/>
      <c r="G22" s="181">
        <f>SUM(G16:G21)</f>
        <v>0</v>
      </c>
      <c r="O22" s="167">
        <v>4</v>
      </c>
      <c r="BA22" s="182">
        <f>SUM(BA16:BA21)</f>
        <v>0</v>
      </c>
      <c r="BB22" s="182">
        <f>SUM(BB16:BB21)</f>
        <v>0</v>
      </c>
      <c r="BC22" s="182">
        <f>SUM(BC16:BC21)</f>
        <v>0</v>
      </c>
      <c r="BD22" s="182">
        <f>SUM(BD16:BD21)</f>
        <v>0</v>
      </c>
      <c r="BE22" s="182">
        <f>SUM(BE16:BE21)</f>
        <v>0</v>
      </c>
    </row>
    <row r="23" spans="1:104">
      <c r="A23" s="160" t="s">
        <v>72</v>
      </c>
      <c r="B23" s="161" t="s">
        <v>115</v>
      </c>
      <c r="C23" s="162" t="s">
        <v>116</v>
      </c>
      <c r="D23" s="163"/>
      <c r="E23" s="164"/>
      <c r="F23" s="164"/>
      <c r="G23" s="165"/>
      <c r="H23" s="166"/>
      <c r="I23" s="166"/>
      <c r="O23" s="167">
        <v>1</v>
      </c>
    </row>
    <row r="24" spans="1:104">
      <c r="A24" s="168">
        <v>13</v>
      </c>
      <c r="B24" s="169" t="s">
        <v>117</v>
      </c>
      <c r="C24" s="170" t="s">
        <v>118</v>
      </c>
      <c r="D24" s="171" t="s">
        <v>98</v>
      </c>
      <c r="E24" s="172">
        <v>3.6</v>
      </c>
      <c r="F24" s="172">
        <v>0</v>
      </c>
      <c r="G24" s="173">
        <f>E24*F24</f>
        <v>0</v>
      </c>
      <c r="O24" s="167">
        <v>2</v>
      </c>
      <c r="AA24" s="145">
        <v>1</v>
      </c>
      <c r="AB24" s="145">
        <v>2</v>
      </c>
      <c r="AC24" s="145">
        <v>2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74">
        <v>1</v>
      </c>
      <c r="CB24" s="174">
        <v>2</v>
      </c>
      <c r="CZ24" s="145">
        <v>0</v>
      </c>
    </row>
    <row r="25" spans="1:104">
      <c r="A25" s="175"/>
      <c r="B25" s="176" t="s">
        <v>75</v>
      </c>
      <c r="C25" s="177" t="str">
        <f>CONCATENATE(B23," ",C23)</f>
        <v>99 Staveništní přesun hmot</v>
      </c>
      <c r="D25" s="178"/>
      <c r="E25" s="179"/>
      <c r="F25" s="180"/>
      <c r="G25" s="181">
        <f>SUM(G23:G24)</f>
        <v>0</v>
      </c>
      <c r="O25" s="167">
        <v>4</v>
      </c>
      <c r="BA25" s="182">
        <f>SUM(BA23:BA24)</f>
        <v>0</v>
      </c>
      <c r="BB25" s="182">
        <f>SUM(BB23:BB24)</f>
        <v>0</v>
      </c>
      <c r="BC25" s="182">
        <f>SUM(BC23:BC24)</f>
        <v>0</v>
      </c>
      <c r="BD25" s="182">
        <f>SUM(BD23:BD24)</f>
        <v>0</v>
      </c>
      <c r="BE25" s="182">
        <f>SUM(BE23:BE24)</f>
        <v>0</v>
      </c>
    </row>
    <row r="26" spans="1:104">
      <c r="E26" s="145"/>
    </row>
    <row r="27" spans="1:104">
      <c r="E27" s="145"/>
    </row>
    <row r="28" spans="1:104">
      <c r="E28" s="145"/>
    </row>
    <row r="29" spans="1:104">
      <c r="E29" s="145"/>
    </row>
    <row r="30" spans="1:104">
      <c r="E30" s="145"/>
    </row>
    <row r="31" spans="1:104">
      <c r="E31" s="145"/>
    </row>
    <row r="32" spans="1:104">
      <c r="E32" s="145"/>
    </row>
    <row r="33" spans="5:5">
      <c r="E33" s="145"/>
    </row>
    <row r="34" spans="5:5">
      <c r="E34" s="145"/>
    </row>
    <row r="35" spans="5:5">
      <c r="E35" s="145"/>
    </row>
    <row r="36" spans="5:5">
      <c r="E36" s="145"/>
    </row>
    <row r="37" spans="5:5">
      <c r="E37" s="145"/>
    </row>
    <row r="38" spans="5:5">
      <c r="E38" s="145"/>
    </row>
    <row r="39" spans="5:5">
      <c r="E39" s="145"/>
    </row>
    <row r="40" spans="5:5">
      <c r="E40" s="145"/>
    </row>
    <row r="41" spans="5:5">
      <c r="E41" s="145"/>
    </row>
    <row r="42" spans="5:5">
      <c r="E42" s="145"/>
    </row>
    <row r="43" spans="5:5">
      <c r="E43" s="145"/>
    </row>
    <row r="44" spans="5:5">
      <c r="E44" s="145"/>
    </row>
    <row r="45" spans="5:5">
      <c r="E45" s="145"/>
    </row>
    <row r="46" spans="5:5">
      <c r="E46" s="145"/>
    </row>
    <row r="47" spans="5:5">
      <c r="E47" s="145"/>
    </row>
    <row r="48" spans="5:5">
      <c r="E48" s="145"/>
    </row>
    <row r="49" spans="1:7">
      <c r="A49" s="183"/>
      <c r="B49" s="183"/>
      <c r="C49" s="183"/>
      <c r="D49" s="183"/>
      <c r="E49" s="183"/>
      <c r="F49" s="183"/>
      <c r="G49" s="183"/>
    </row>
    <row r="50" spans="1:7">
      <c r="A50" s="183"/>
      <c r="B50" s="183"/>
      <c r="C50" s="183"/>
      <c r="D50" s="183"/>
      <c r="E50" s="183"/>
      <c r="F50" s="183"/>
      <c r="G50" s="183"/>
    </row>
    <row r="51" spans="1:7">
      <c r="A51" s="183"/>
      <c r="B51" s="183"/>
      <c r="C51" s="183"/>
      <c r="D51" s="183"/>
      <c r="E51" s="183"/>
      <c r="F51" s="183"/>
      <c r="G51" s="183"/>
    </row>
    <row r="52" spans="1:7">
      <c r="A52" s="183"/>
      <c r="B52" s="183"/>
      <c r="C52" s="183"/>
      <c r="D52" s="183"/>
      <c r="E52" s="183"/>
      <c r="F52" s="183"/>
      <c r="G52" s="183"/>
    </row>
    <row r="53" spans="1:7">
      <c r="E53" s="145"/>
    </row>
    <row r="54" spans="1:7">
      <c r="E54" s="145"/>
    </row>
    <row r="55" spans="1:7">
      <c r="E55" s="145"/>
    </row>
    <row r="56" spans="1:7">
      <c r="E56" s="145"/>
    </row>
    <row r="57" spans="1:7">
      <c r="E57" s="145"/>
    </row>
    <row r="58" spans="1:7">
      <c r="E58" s="145"/>
    </row>
    <row r="59" spans="1:7">
      <c r="E59" s="145"/>
    </row>
    <row r="60" spans="1:7">
      <c r="E60" s="145"/>
    </row>
    <row r="61" spans="1:7">
      <c r="E61" s="145"/>
    </row>
    <row r="62" spans="1:7">
      <c r="E62" s="145"/>
    </row>
    <row r="63" spans="1:7">
      <c r="E63" s="145"/>
    </row>
    <row r="64" spans="1:7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E83" s="145"/>
    </row>
    <row r="84" spans="1:7">
      <c r="A84" s="184"/>
      <c r="B84" s="184"/>
    </row>
    <row r="85" spans="1:7">
      <c r="A85" s="183"/>
      <c r="B85" s="183"/>
      <c r="C85" s="186"/>
      <c r="D85" s="186"/>
      <c r="E85" s="187"/>
      <c r="F85" s="186"/>
      <c r="G85" s="188"/>
    </row>
    <row r="86" spans="1:7">
      <c r="A86" s="189"/>
      <c r="B86" s="189"/>
      <c r="C86" s="183"/>
      <c r="D86" s="183"/>
      <c r="E86" s="190"/>
      <c r="F86" s="183"/>
      <c r="G86" s="183"/>
    </row>
    <row r="87" spans="1:7">
      <c r="A87" s="183"/>
      <c r="B87" s="183"/>
      <c r="C87" s="183"/>
      <c r="D87" s="183"/>
      <c r="E87" s="190"/>
      <c r="F87" s="183"/>
      <c r="G87" s="183"/>
    </row>
    <row r="88" spans="1:7">
      <c r="A88" s="183"/>
      <c r="B88" s="183"/>
      <c r="C88" s="183"/>
      <c r="D88" s="183"/>
      <c r="E88" s="190"/>
      <c r="F88" s="183"/>
      <c r="G88" s="183"/>
    </row>
    <row r="89" spans="1:7">
      <c r="A89" s="183"/>
      <c r="B89" s="183"/>
      <c r="C89" s="183"/>
      <c r="D89" s="183"/>
      <c r="E89" s="190"/>
      <c r="F89" s="183"/>
      <c r="G89" s="183"/>
    </row>
    <row r="90" spans="1:7">
      <c r="A90" s="183"/>
      <c r="B90" s="183"/>
      <c r="C90" s="183"/>
      <c r="D90" s="183"/>
      <c r="E90" s="190"/>
      <c r="F90" s="183"/>
      <c r="G90" s="183"/>
    </row>
    <row r="91" spans="1:7">
      <c r="A91" s="183"/>
      <c r="B91" s="183"/>
      <c r="C91" s="183"/>
      <c r="D91" s="183"/>
      <c r="E91" s="190"/>
      <c r="F91" s="183"/>
      <c r="G91" s="183"/>
    </row>
    <row r="92" spans="1:7">
      <c r="A92" s="183"/>
      <c r="B92" s="183"/>
      <c r="C92" s="183"/>
      <c r="D92" s="183"/>
      <c r="E92" s="190"/>
      <c r="F92" s="183"/>
      <c r="G92" s="183"/>
    </row>
    <row r="93" spans="1:7">
      <c r="A93" s="183"/>
      <c r="B93" s="183"/>
      <c r="C93" s="183"/>
      <c r="D93" s="183"/>
      <c r="E93" s="190"/>
      <c r="F93" s="183"/>
      <c r="G93" s="183"/>
    </row>
    <row r="94" spans="1:7">
      <c r="A94" s="183"/>
      <c r="B94" s="183"/>
      <c r="C94" s="183"/>
      <c r="D94" s="183"/>
      <c r="E94" s="190"/>
      <c r="F94" s="183"/>
      <c r="G94" s="183"/>
    </row>
    <row r="95" spans="1:7">
      <c r="A95" s="183"/>
      <c r="B95" s="183"/>
      <c r="C95" s="183"/>
      <c r="D95" s="183"/>
      <c r="E95" s="190"/>
      <c r="F95" s="183"/>
      <c r="G95" s="183"/>
    </row>
    <row r="96" spans="1:7">
      <c r="A96" s="183"/>
      <c r="B96" s="183"/>
      <c r="C96" s="183"/>
      <c r="D96" s="183"/>
      <c r="E96" s="190"/>
      <c r="F96" s="183"/>
      <c r="G96" s="183"/>
    </row>
    <row r="97" spans="1:7">
      <c r="A97" s="183"/>
      <c r="B97" s="183"/>
      <c r="C97" s="183"/>
      <c r="D97" s="183"/>
      <c r="E97" s="190"/>
      <c r="F97" s="183"/>
      <c r="G97" s="183"/>
    </row>
    <row r="98" spans="1:7">
      <c r="A98" s="183"/>
      <c r="B98" s="183"/>
      <c r="C98" s="183"/>
      <c r="D98" s="183"/>
      <c r="E98" s="190"/>
      <c r="F98" s="183"/>
      <c r="G98" s="18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stabl_orm</cp:lastModifiedBy>
  <dcterms:created xsi:type="dcterms:W3CDTF">2019-04-16T17:08:45Z</dcterms:created>
  <dcterms:modified xsi:type="dcterms:W3CDTF">2020-02-05T09:30:47Z</dcterms:modified>
</cp:coreProperties>
</file>